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6620" windowHeight="7725"/>
  </bookViews>
  <sheets>
    <sheet name="přehled" sheetId="2" r:id="rId1"/>
    <sheet name="fiche - hodnoty-počty " sheetId="3" r:id="rId2"/>
  </sheets>
  <calcPr calcId="124519"/>
</workbook>
</file>

<file path=xl/calcChain.xml><?xml version="1.0" encoding="utf-8"?>
<calcChain xmlns="http://schemas.openxmlformats.org/spreadsheetml/2006/main">
  <c r="K24" i="2"/>
  <c r="K25"/>
  <c r="J24"/>
  <c r="J21"/>
  <c r="J22"/>
  <c r="J23"/>
  <c r="J20"/>
  <c r="H2"/>
  <c r="B9" i="3" l="1"/>
  <c r="B5"/>
  <c r="B10" s="1"/>
  <c r="B22"/>
  <c r="B18"/>
  <c r="B23" s="1"/>
  <c r="B35"/>
  <c r="B31"/>
  <c r="B36" s="1"/>
  <c r="B47"/>
  <c r="B43"/>
  <c r="B48" s="1"/>
  <c r="F1" i="2"/>
  <c r="E24"/>
  <c r="F24"/>
  <c r="G24"/>
  <c r="H24"/>
  <c r="I24"/>
  <c r="D24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C13"/>
  <c r="C23" s="1"/>
  <c r="B41" i="3" s="1"/>
  <c r="C41" s="1"/>
  <c r="C12" i="2"/>
  <c r="C22" s="1"/>
  <c r="B29" i="3" s="1"/>
  <c r="C11" i="2"/>
  <c r="C21" s="1"/>
  <c r="B16" i="3" s="1"/>
  <c r="C10" i="2"/>
  <c r="C20" s="1"/>
  <c r="B3" i="3" s="1"/>
  <c r="C3" s="1"/>
  <c r="I15" i="2"/>
  <c r="H15"/>
  <c r="H16" s="1"/>
  <c r="G15"/>
  <c r="G16" s="1"/>
  <c r="F15"/>
  <c r="F16" s="1"/>
  <c r="E15"/>
  <c r="D15"/>
  <c r="D16" s="1"/>
  <c r="J13"/>
  <c r="J12"/>
  <c r="J11"/>
  <c r="J10"/>
  <c r="P5"/>
  <c r="G25" l="1"/>
  <c r="B6" i="3"/>
  <c r="B7" s="1"/>
  <c r="B11" s="1"/>
  <c r="B13" s="1"/>
  <c r="B14" s="1"/>
  <c r="B44"/>
  <c r="C16"/>
  <c r="B19" s="1"/>
  <c r="B20" s="1"/>
  <c r="B24" s="1"/>
  <c r="B26" s="1"/>
  <c r="B27" s="1"/>
  <c r="C29"/>
  <c r="B32" s="1"/>
  <c r="B33" s="1"/>
  <c r="B37" s="1"/>
  <c r="I25" i="2"/>
  <c r="E25"/>
  <c r="F25"/>
  <c r="H25"/>
  <c r="D25"/>
  <c r="J25"/>
  <c r="K20"/>
  <c r="K21"/>
  <c r="E16"/>
  <c r="I16"/>
  <c r="K23"/>
  <c r="K22"/>
  <c r="C14"/>
  <c r="K12"/>
  <c r="K10"/>
  <c r="K11"/>
  <c r="K13"/>
  <c r="C24" l="1"/>
  <c r="B45" i="3" l="1"/>
  <c r="B49" s="1"/>
  <c r="B51" s="1"/>
</calcChain>
</file>

<file path=xl/sharedStrings.xml><?xml version="1.0" encoding="utf-8"?>
<sst xmlns="http://schemas.openxmlformats.org/spreadsheetml/2006/main" count="129" uniqueCount="71">
  <si>
    <t>Vazba na PRV</t>
  </si>
  <si>
    <t>Název fiche</t>
  </si>
  <si>
    <t>Článek 17, odstavec 1., písmeno a) Investice do zemědělských podniků</t>
  </si>
  <si>
    <t>Rozvoj zemědělských podniků</t>
  </si>
  <si>
    <t>Zemědělský podnikatel.</t>
  </si>
  <si>
    <t>Článek 17, odstavec 1., písmeno b) Zpracování a uvádění na trh zemědělských produktů</t>
  </si>
  <si>
    <t>Podpora zpracování zemědělské produkce</t>
  </si>
  <si>
    <t>Zemědělský podnikatel, výrobce potravin, výrobce krmiv nebo jiné subjekty aktivní ve zpracování, uvádění na trh a vývoji zemědělských produktů uvedených v příloze I Smlouvy o fungování EU jako vstupní produkt.</t>
  </si>
  <si>
    <t>Článek 17, odstavec 1., písmeno c) Zemědělská infrastruktura</t>
  </si>
  <si>
    <t>Obnova zemědělské infrastruktury</t>
  </si>
  <si>
    <t>Obec nebo zemědělský podnikatel.</t>
  </si>
  <si>
    <t>Článek 19, odstavec 1., písmeno b) Podpora investic na založení nebo rozvoj nezemědělských činností</t>
  </si>
  <si>
    <t>Podpora podnikání na venkově</t>
  </si>
  <si>
    <t>Podnikatelské subjekty (FO a PO) - mikropodniky a malé podniky ve venkovských oblastech, jakož i zemědělci.</t>
  </si>
  <si>
    <t>Harmonogram dle finanční alokace</t>
  </si>
  <si>
    <t>opatření</t>
  </si>
  <si>
    <t>procento z alokace OP</t>
  </si>
  <si>
    <t>chybí vyčerpat</t>
  </si>
  <si>
    <t>celkově dle alokace</t>
  </si>
  <si>
    <t>součty pro kontrolu</t>
  </si>
  <si>
    <t>Oprávněný žadatel</t>
  </si>
  <si>
    <t>částka z alokace OP</t>
  </si>
  <si>
    <t>součet za celé období</t>
  </si>
  <si>
    <t>Harmonogram dle procent</t>
  </si>
  <si>
    <t>ALOKACE (%)</t>
  </si>
  <si>
    <t>Alokace:</t>
  </si>
  <si>
    <t>Program rozvoje venkova - Fiche</t>
  </si>
  <si>
    <t>Alokace = dotace</t>
  </si>
  <si>
    <t>% dotace</t>
  </si>
  <si>
    <t xml:space="preserve">% kofinancování </t>
  </si>
  <si>
    <t>Hodnota kofinancování</t>
  </si>
  <si>
    <t xml:space="preserve">Celková hodnota </t>
  </si>
  <si>
    <t>Očekávaný počet projektů do alokace 2014-2020</t>
  </si>
  <si>
    <t>Nastavení indikátoru</t>
  </si>
  <si>
    <t>Počet podpořených podniků/příjemců</t>
  </si>
  <si>
    <t>1.</t>
  </si>
  <si>
    <t xml:space="preserve">25 % způsobilých výdajů pro velké podniky </t>
  </si>
  <si>
    <t xml:space="preserve">35 % způsobilých výdajů pro střední podniky </t>
  </si>
  <si>
    <t xml:space="preserve">45 % způsobilých výdajů pro malé podniky </t>
  </si>
  <si>
    <t>nastaven průměr k obecným pr.</t>
  </si>
  <si>
    <t>odhad</t>
  </si>
  <si>
    <t>Pracovní místa vytvořená v rámci podpořených projektů (Leader)</t>
  </si>
  <si>
    <t>Průměrná hodnota projektu - celkem</t>
  </si>
  <si>
    <t>Průměrná hodnota projektu - dotace</t>
  </si>
  <si>
    <t>Průměrná hodnota projektu - kofinanc</t>
  </si>
  <si>
    <t>otázka, jestli to zvýšit, aby se snížil počet projektů?</t>
  </si>
  <si>
    <t>Obecná pravidla:</t>
  </si>
  <si>
    <t>odhad = podle nákladů na km cesty</t>
  </si>
  <si>
    <t>40 % +10% u začínajícího zemědělce</t>
  </si>
  <si>
    <t>max. 60%</t>
  </si>
  <si>
    <t>mám obavu, že se zde nedá za ty peníze skoro nic udělat, max při navýšení alokace</t>
  </si>
  <si>
    <t>jsme schopni to vyčerpat, když jsme dosud neměli projekt na zpracování???</t>
  </si>
  <si>
    <t>není to moc??? Nesnížit na 800 000 - 900 000 Kč?</t>
  </si>
  <si>
    <t>otázka jestli tady něco nastavit - navrhuji 1-2 pracovní místa</t>
  </si>
  <si>
    <t>zkusme to na 1 pracovní místo, když tu nebude, pak určitě po evaluaci po roce 2018 přesunout do nezemědělského podnikání</t>
  </si>
  <si>
    <t>velmi vysoké číslo - na to podle mě nedosáhneme - zvážit snížení</t>
  </si>
  <si>
    <t>odhad podle velikosti projektů v letech 2007-2013:</t>
  </si>
  <si>
    <t>reálně: 773 000,- Kč</t>
  </si>
  <si>
    <t>žádosti: 1 500 000,- Kč</t>
  </si>
  <si>
    <t>do předpokladu jsem dal zlatý střed</t>
  </si>
  <si>
    <t>navrhuji to snížit na 2 mil.</t>
  </si>
  <si>
    <t>pokud zde bude tak nízká alokace, pak nechme to na 1-2 podnicích</t>
  </si>
  <si>
    <t>vycházím z toho, že polní cesta bude mít 2-3 km - je to dost?</t>
  </si>
  <si>
    <t>nedáme 14???</t>
  </si>
  <si>
    <t>nastaven průměr k obecným pr. + mikropodnikatele</t>
  </si>
  <si>
    <t>nedáme 3-4???</t>
  </si>
  <si>
    <t>Obecná pravidla (100%) + pravidla Leaderu (85%)</t>
  </si>
  <si>
    <t>nedáme 20-25?</t>
  </si>
  <si>
    <t>vycházím z toho, že budou malé projekty po půl úvazku</t>
  </si>
  <si>
    <t>pokud v prvních 2 letech nevyjde, pak vyhlašovat v každém dalším roce</t>
  </si>
  <si>
    <t>v prvních 2 letech nutné co nejvíc cílit na pracovní mísa, proto velká alokace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</si>
</sst>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_-* #,##0\ &quot;Kč&quot;_-;\-* #,##0\ &quot;Kč&quot;_-;_-* &quot;-&quot;??\ &quot;Kč&quot;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.5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6" fillId="0" borderId="0" xfId="0" applyFont="1" applyAlignment="1"/>
    <xf numFmtId="0" fontId="0" fillId="0" borderId="0" xfId="0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vertical="top" wrapText="1"/>
    </xf>
    <xf numFmtId="1" fontId="0" fillId="7" borderId="1" xfId="1" applyNumberFormat="1" applyFont="1" applyFill="1" applyBorder="1" applyAlignment="1">
      <alignment horizontal="right" vertical="center" wrapText="1"/>
    </xf>
    <xf numFmtId="1" fontId="0" fillId="0" borderId="1" xfId="1" applyNumberFormat="1" applyFont="1" applyBorder="1" applyAlignment="1">
      <alignment horizontal="right" vertical="center"/>
    </xf>
    <xf numFmtId="1" fontId="0" fillId="7" borderId="2" xfId="1" applyNumberFormat="1" applyFont="1" applyFill="1" applyBorder="1" applyAlignment="1">
      <alignment horizontal="right" vertical="center" wrapText="1"/>
    </xf>
    <xf numFmtId="0" fontId="0" fillId="0" borderId="0" xfId="0" applyBorder="1"/>
    <xf numFmtId="1" fontId="0" fillId="0" borderId="0" xfId="1" applyNumberFormat="1" applyFont="1" applyBorder="1" applyAlignment="1">
      <alignment horizontal="right" vertical="center"/>
    </xf>
    <xf numFmtId="0" fontId="0" fillId="0" borderId="2" xfId="0" applyBorder="1" applyAlignment="1">
      <alignment wrapText="1"/>
    </xf>
    <xf numFmtId="1" fontId="0" fillId="6" borderId="0" xfId="1" applyNumberFormat="1" applyFont="1" applyFill="1" applyBorder="1" applyAlignment="1">
      <alignment horizontal="right" vertical="center" wrapText="1"/>
    </xf>
    <xf numFmtId="0" fontId="0" fillId="6" borderId="0" xfId="0" applyFill="1" applyBorder="1" applyAlignment="1">
      <alignment wrapText="1"/>
    </xf>
    <xf numFmtId="1" fontId="0" fillId="7" borderId="1" xfId="0" applyNumberFormat="1" applyFill="1" applyBorder="1" applyAlignment="1">
      <alignment horizontal="right" vertical="center"/>
    </xf>
    <xf numFmtId="1" fontId="0" fillId="5" borderId="2" xfId="1" applyNumberFormat="1" applyFont="1" applyFill="1" applyBorder="1" applyAlignment="1">
      <alignment horizontal="right" vertical="center" wrapText="1"/>
    </xf>
    <xf numFmtId="164" fontId="0" fillId="0" borderId="0" xfId="0" applyNumberFormat="1" applyBorder="1" applyAlignment="1">
      <alignment horizontal="right" vertical="center"/>
    </xf>
    <xf numFmtId="44" fontId="0" fillId="0" borderId="0" xfId="1" applyFont="1" applyBorder="1"/>
    <xf numFmtId="164" fontId="0" fillId="6" borderId="0" xfId="0" applyNumberForma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0" fillId="0" borderId="0" xfId="0" applyFont="1"/>
    <xf numFmtId="0" fontId="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2" fillId="0" borderId="0" xfId="0" applyFont="1"/>
    <xf numFmtId="0" fontId="5" fillId="0" borderId="3" xfId="0" applyFont="1" applyBorder="1" applyAlignment="1">
      <alignment vertical="top" wrapText="1"/>
    </xf>
    <xf numFmtId="0" fontId="0" fillId="6" borderId="0" xfId="0" applyFill="1"/>
    <xf numFmtId="0" fontId="10" fillId="6" borderId="0" xfId="0" applyFont="1" applyFill="1" applyBorder="1" applyAlignment="1">
      <alignment vertical="top" wrapText="1"/>
    </xf>
    <xf numFmtId="0" fontId="9" fillId="6" borderId="0" xfId="0" applyFont="1" applyFill="1" applyBorder="1"/>
    <xf numFmtId="0" fontId="0" fillId="6" borderId="0" xfId="0" applyFont="1" applyFill="1" applyBorder="1" applyAlignment="1">
      <alignment vertical="top" wrapText="1"/>
    </xf>
    <xf numFmtId="0" fontId="0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0" fillId="6" borderId="0" xfId="0" applyFill="1" applyBorder="1"/>
    <xf numFmtId="0" fontId="0" fillId="6" borderId="0" xfId="0" applyFill="1" applyBorder="1" applyAlignment="1">
      <alignment vertical="top" wrapText="1"/>
    </xf>
    <xf numFmtId="0" fontId="5" fillId="6" borderId="0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44" fontId="5" fillId="0" borderId="1" xfId="1" applyFont="1" applyBorder="1" applyAlignment="1">
      <alignment vertical="top" wrapText="1"/>
    </xf>
    <xf numFmtId="0" fontId="12" fillId="0" borderId="0" xfId="0" applyFont="1"/>
    <xf numFmtId="0" fontId="3" fillId="0" borderId="0" xfId="0" applyFont="1"/>
    <xf numFmtId="44" fontId="5" fillId="0" borderId="1" xfId="1" applyFont="1" applyBorder="1"/>
    <xf numFmtId="0" fontId="0" fillId="2" borderId="0" xfId="0" applyFill="1"/>
    <xf numFmtId="1" fontId="5" fillId="0" borderId="1" xfId="0" applyNumberFormat="1" applyFont="1" applyBorder="1"/>
    <xf numFmtId="1" fontId="1" fillId="0" borderId="1" xfId="0" applyNumberFormat="1" applyFont="1" applyBorder="1"/>
    <xf numFmtId="1" fontId="0" fillId="0" borderId="1" xfId="0" applyNumberFormat="1" applyBorder="1" applyAlignment="1">
      <alignment wrapText="1"/>
    </xf>
    <xf numFmtId="44" fontId="0" fillId="0" borderId="0" xfId="0" applyNumberFormat="1"/>
    <xf numFmtId="0" fontId="4" fillId="0" borderId="0" xfId="0" applyFont="1" applyBorder="1" applyAlignment="1"/>
    <xf numFmtId="0" fontId="2" fillId="0" borderId="4" xfId="0" applyFont="1" applyBorder="1" applyAlignment="1">
      <alignment wrapText="1"/>
    </xf>
    <xf numFmtId="9" fontId="0" fillId="0" borderId="0" xfId="0" applyNumberFormat="1"/>
    <xf numFmtId="44" fontId="0" fillId="0" borderId="0" xfId="1" applyFont="1"/>
    <xf numFmtId="9" fontId="0" fillId="0" borderId="0" xfId="0" applyNumberFormat="1" applyAlignment="1">
      <alignment horizontal="right" vertical="top"/>
    </xf>
    <xf numFmtId="165" fontId="0" fillId="7" borderId="1" xfId="1" applyNumberFormat="1" applyFont="1" applyFill="1" applyBorder="1" applyAlignment="1">
      <alignment wrapText="1"/>
    </xf>
    <xf numFmtId="0" fontId="0" fillId="4" borderId="0" xfId="0" applyFill="1"/>
    <xf numFmtId="9" fontId="0" fillId="0" borderId="0" xfId="0" applyNumberFormat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0" fillId="7" borderId="3" xfId="0" applyFill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165" fontId="0" fillId="5" borderId="1" xfId="1" applyNumberFormat="1" applyFont="1" applyFill="1" applyBorder="1" applyAlignment="1">
      <alignment wrapText="1"/>
    </xf>
    <xf numFmtId="165" fontId="0" fillId="7" borderId="5" xfId="1" applyNumberFormat="1" applyFont="1" applyFill="1" applyBorder="1" applyAlignment="1">
      <alignment vertical="center" wrapText="1"/>
    </xf>
    <xf numFmtId="165" fontId="0" fillId="6" borderId="1" xfId="1" applyNumberFormat="1" applyFont="1" applyFill="1" applyBorder="1" applyAlignment="1">
      <alignment vertical="center" wrapText="1"/>
    </xf>
    <xf numFmtId="165" fontId="0" fillId="5" borderId="1" xfId="1" applyNumberFormat="1" applyFont="1" applyFill="1" applyBorder="1" applyAlignment="1">
      <alignment vertical="center" wrapText="1"/>
    </xf>
    <xf numFmtId="165" fontId="0" fillId="0" borderId="1" xfId="1" applyNumberFormat="1" applyFont="1" applyBorder="1" applyAlignment="1">
      <alignment vertical="center"/>
    </xf>
    <xf numFmtId="165" fontId="0" fillId="7" borderId="1" xfId="1" applyNumberFormat="1" applyFont="1" applyFill="1" applyBorder="1" applyAlignment="1">
      <alignment vertical="center"/>
    </xf>
    <xf numFmtId="165" fontId="0" fillId="0" borderId="1" xfId="1" applyNumberFormat="1" applyFont="1" applyBorder="1" applyAlignment="1"/>
    <xf numFmtId="0" fontId="0" fillId="7" borderId="1" xfId="0" applyFill="1" applyBorder="1" applyAlignment="1">
      <alignment horizontal="right" vertical="center" wrapText="1"/>
    </xf>
    <xf numFmtId="0" fontId="0" fillId="6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5" borderId="1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" fontId="0" fillId="0" borderId="0" xfId="1" applyNumberFormat="1" applyFont="1" applyBorder="1" applyAlignment="1">
      <alignment horizontal="left" vertical="top"/>
    </xf>
    <xf numFmtId="0" fontId="0" fillId="0" borderId="0" xfId="0" applyAlignment="1"/>
    <xf numFmtId="165" fontId="0" fillId="8" borderId="1" xfId="1" applyNumberFormat="1" applyFont="1" applyFill="1" applyBorder="1" applyAlignment="1">
      <alignment vertical="center" wrapText="1"/>
    </xf>
    <xf numFmtId="165" fontId="0" fillId="8" borderId="1" xfId="1" applyNumberFormat="1" applyFont="1" applyFill="1" applyBorder="1" applyAlignment="1">
      <alignment vertical="center"/>
    </xf>
    <xf numFmtId="0" fontId="0" fillId="7" borderId="5" xfId="0" applyFill="1" applyBorder="1" applyAlignment="1">
      <alignment horizontal="right" vertical="center" wrapText="1"/>
    </xf>
    <xf numFmtId="165" fontId="7" fillId="0" borderId="0" xfId="1" applyNumberFormat="1" applyFont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topLeftCell="A19" zoomScale="110" zoomScaleNormal="110" workbookViewId="0">
      <selection activeCell="E11" sqref="E11"/>
    </sheetView>
  </sheetViews>
  <sheetFormatPr defaultRowHeight="15"/>
  <cols>
    <col min="1" max="1" width="6" customWidth="1"/>
    <col min="2" max="15" width="20.140625" customWidth="1"/>
  </cols>
  <sheetData>
    <row r="1" spans="1:16" ht="26.25">
      <c r="B1" s="23" t="s">
        <v>26</v>
      </c>
      <c r="C1" s="23"/>
      <c r="D1" s="23"/>
      <c r="E1" s="22" t="s">
        <v>25</v>
      </c>
      <c r="F1" s="85">
        <f>F8</f>
        <v>23765373</v>
      </c>
      <c r="G1" s="85"/>
      <c r="H1">
        <v>23765373</v>
      </c>
    </row>
    <row r="2" spans="1:16" s="5" customFormat="1">
      <c r="C2" s="5">
        <v>1</v>
      </c>
      <c r="D2" s="5">
        <v>2</v>
      </c>
      <c r="E2" s="5">
        <v>3</v>
      </c>
      <c r="F2" s="5">
        <v>4</v>
      </c>
      <c r="H2" s="5">
        <f>H1*1.15</f>
        <v>27330178.949999999</v>
      </c>
      <c r="I2" s="61">
        <v>1.1499999999999999</v>
      </c>
    </row>
    <row r="3" spans="1:16" s="24" customFormat="1" ht="48" customHeight="1">
      <c r="B3" s="25" t="s">
        <v>1</v>
      </c>
      <c r="C3" s="26" t="s">
        <v>3</v>
      </c>
      <c r="D3" s="26" t="s">
        <v>6</v>
      </c>
      <c r="E3" s="27" t="s">
        <v>9</v>
      </c>
      <c r="F3" s="27" t="s">
        <v>12</v>
      </c>
      <c r="H3" s="36"/>
      <c r="I3" s="37"/>
      <c r="J3" s="36"/>
      <c r="K3" s="36"/>
      <c r="L3" s="36"/>
      <c r="M3" s="36"/>
      <c r="N3" s="36"/>
      <c r="O3" s="36"/>
      <c r="P3" s="37"/>
    </row>
    <row r="4" spans="1:16" s="28" customFormat="1" ht="17.25" customHeight="1">
      <c r="B4" s="29" t="s">
        <v>0</v>
      </c>
      <c r="C4" s="29" t="s">
        <v>2</v>
      </c>
      <c r="D4" s="8" t="s">
        <v>5</v>
      </c>
      <c r="E4" s="29" t="s">
        <v>8</v>
      </c>
      <c r="F4" s="8" t="s">
        <v>11</v>
      </c>
      <c r="H4" s="38"/>
      <c r="I4" s="39"/>
      <c r="J4" s="38"/>
      <c r="K4" s="38"/>
      <c r="L4" s="38"/>
      <c r="M4" s="38"/>
      <c r="N4" s="38"/>
      <c r="O4" s="38"/>
      <c r="P4" s="39"/>
    </row>
    <row r="5" spans="1:16" ht="44.25" customHeight="1">
      <c r="B5" s="44" t="s">
        <v>24</v>
      </c>
      <c r="C5" s="30">
        <v>42</v>
      </c>
      <c r="D5" s="30">
        <v>15</v>
      </c>
      <c r="E5" s="30">
        <v>8</v>
      </c>
      <c r="F5" s="30">
        <v>35</v>
      </c>
      <c r="H5" s="40"/>
      <c r="I5" s="41"/>
      <c r="J5" s="40"/>
      <c r="K5" s="40"/>
      <c r="L5" s="40"/>
      <c r="M5" s="40"/>
      <c r="N5" s="40"/>
      <c r="O5" s="40"/>
      <c r="P5" s="41">
        <f>SUM(C5:O5)</f>
        <v>100</v>
      </c>
    </row>
    <row r="6" spans="1:16" ht="85.5" customHeight="1">
      <c r="B6" s="62" t="s">
        <v>20</v>
      </c>
      <c r="C6" s="62" t="s">
        <v>4</v>
      </c>
      <c r="D6" s="62" t="s">
        <v>7</v>
      </c>
      <c r="E6" s="62" t="s">
        <v>10</v>
      </c>
      <c r="F6" s="62" t="s">
        <v>13</v>
      </c>
      <c r="H6" s="42"/>
      <c r="I6" s="41"/>
      <c r="J6" s="42"/>
      <c r="K6" s="42"/>
      <c r="L6" s="42"/>
      <c r="M6" s="42"/>
      <c r="N6" s="43"/>
      <c r="O6" s="43"/>
      <c r="P6" s="41"/>
    </row>
    <row r="8" spans="1:16" ht="18.75">
      <c r="B8" s="1" t="s">
        <v>23</v>
      </c>
      <c r="C8" s="2"/>
      <c r="F8">
        <v>23765373</v>
      </c>
      <c r="G8" s="2"/>
      <c r="H8" s="2"/>
      <c r="I8" s="2"/>
      <c r="J8" s="2"/>
      <c r="L8" s="12"/>
    </row>
    <row r="9" spans="1:16" ht="30">
      <c r="A9" s="6"/>
      <c r="B9" s="3" t="s">
        <v>15</v>
      </c>
      <c r="C9" s="3" t="s">
        <v>16</v>
      </c>
      <c r="D9" s="4">
        <v>2016</v>
      </c>
      <c r="E9" s="4">
        <v>2017</v>
      </c>
      <c r="F9" s="4">
        <v>2018</v>
      </c>
      <c r="G9" s="3">
        <v>2019</v>
      </c>
      <c r="H9" s="3">
        <v>2020</v>
      </c>
      <c r="I9" s="3">
        <v>2021</v>
      </c>
      <c r="J9" s="14" t="s">
        <v>22</v>
      </c>
      <c r="K9" s="6" t="s">
        <v>17</v>
      </c>
      <c r="L9" s="12"/>
    </row>
    <row r="10" spans="1:16" ht="30">
      <c r="A10" s="5">
        <v>1</v>
      </c>
      <c r="B10" s="64" t="s">
        <v>3</v>
      </c>
      <c r="C10" s="84">
        <f>C$5</f>
        <v>42</v>
      </c>
      <c r="D10" s="74">
        <v>10</v>
      </c>
      <c r="E10" s="74">
        <v>10</v>
      </c>
      <c r="F10" s="74">
        <v>10</v>
      </c>
      <c r="G10" s="74">
        <v>0</v>
      </c>
      <c r="H10" s="74">
        <v>12</v>
      </c>
      <c r="I10" s="74">
        <v>0</v>
      </c>
      <c r="J10" s="18">
        <f t="shared" ref="J10:J13" si="0">SUM(D10:I10)</f>
        <v>42</v>
      </c>
      <c r="K10" s="10">
        <f t="shared" ref="K10:K13" si="1">C10-J10</f>
        <v>0</v>
      </c>
      <c r="L10" s="13"/>
    </row>
    <row r="11" spans="1:16" ht="30" customHeight="1">
      <c r="A11" s="5">
        <v>2</v>
      </c>
      <c r="B11" s="64" t="s">
        <v>6</v>
      </c>
      <c r="C11" s="84">
        <f>D$5</f>
        <v>15</v>
      </c>
      <c r="D11" s="74">
        <v>5</v>
      </c>
      <c r="E11" s="74">
        <v>10</v>
      </c>
      <c r="F11" s="74">
        <v>0</v>
      </c>
      <c r="G11" s="74">
        <v>0</v>
      </c>
      <c r="H11" s="74">
        <v>0</v>
      </c>
      <c r="I11" s="74">
        <v>0</v>
      </c>
      <c r="J11" s="18">
        <f t="shared" si="0"/>
        <v>15</v>
      </c>
      <c r="K11" s="10">
        <f t="shared" si="1"/>
        <v>0</v>
      </c>
      <c r="L11" s="80" t="s">
        <v>69</v>
      </c>
    </row>
    <row r="12" spans="1:16" ht="30">
      <c r="A12" s="5">
        <v>3</v>
      </c>
      <c r="B12" s="65" t="s">
        <v>9</v>
      </c>
      <c r="C12" s="84">
        <f>E$5</f>
        <v>8</v>
      </c>
      <c r="D12" s="74">
        <v>0</v>
      </c>
      <c r="E12" s="74">
        <v>8</v>
      </c>
      <c r="F12" s="74">
        <v>0</v>
      </c>
      <c r="G12" s="74">
        <v>0</v>
      </c>
      <c r="H12" s="74">
        <v>0</v>
      </c>
      <c r="I12" s="74">
        <v>0</v>
      </c>
      <c r="J12" s="18">
        <f t="shared" si="0"/>
        <v>8</v>
      </c>
      <c r="K12" s="10">
        <f t="shared" si="1"/>
        <v>0</v>
      </c>
      <c r="L12" s="13"/>
    </row>
    <row r="13" spans="1:16" ht="30">
      <c r="A13" s="5">
        <v>4</v>
      </c>
      <c r="B13" s="65" t="s">
        <v>12</v>
      </c>
      <c r="C13" s="84">
        <f>F$5</f>
        <v>35</v>
      </c>
      <c r="D13" s="74">
        <v>0</v>
      </c>
      <c r="E13" s="74">
        <v>15</v>
      </c>
      <c r="F13" s="74">
        <v>0</v>
      </c>
      <c r="G13" s="74">
        <v>10</v>
      </c>
      <c r="H13" s="74">
        <v>10</v>
      </c>
      <c r="I13" s="74">
        <v>0</v>
      </c>
      <c r="J13" s="18">
        <f t="shared" si="0"/>
        <v>35</v>
      </c>
      <c r="K13" s="10">
        <f t="shared" si="1"/>
        <v>0</v>
      </c>
      <c r="L13" s="80" t="s">
        <v>69</v>
      </c>
    </row>
    <row r="14" spans="1:16">
      <c r="A14" s="6"/>
      <c r="B14" s="63" t="s">
        <v>18</v>
      </c>
      <c r="C14" s="73">
        <f>SUM(C10:C13)</f>
        <v>100</v>
      </c>
      <c r="D14" s="17">
        <v>15</v>
      </c>
      <c r="E14" s="17">
        <v>43</v>
      </c>
      <c r="F14" s="17">
        <v>10</v>
      </c>
      <c r="G14" s="17">
        <v>10</v>
      </c>
      <c r="H14" s="17">
        <v>22</v>
      </c>
      <c r="I14" s="17">
        <v>0</v>
      </c>
      <c r="J14" s="11"/>
      <c r="K14" s="9"/>
      <c r="L14" s="15"/>
    </row>
    <row r="15" spans="1:16">
      <c r="B15" s="7" t="s">
        <v>19</v>
      </c>
      <c r="C15" s="75"/>
      <c r="D15" s="76">
        <f t="shared" ref="D15:I15" si="2">SUM(D10:D13)</f>
        <v>15</v>
      </c>
      <c r="E15" s="76">
        <f t="shared" si="2"/>
        <v>43</v>
      </c>
      <c r="F15" s="76">
        <f t="shared" si="2"/>
        <v>10</v>
      </c>
      <c r="G15" s="76">
        <f t="shared" si="2"/>
        <v>10</v>
      </c>
      <c r="H15" s="76">
        <f t="shared" si="2"/>
        <v>22</v>
      </c>
      <c r="I15" s="76">
        <f t="shared" si="2"/>
        <v>0</v>
      </c>
      <c r="J15" s="76"/>
      <c r="K15" s="76"/>
      <c r="L15" s="16"/>
    </row>
    <row r="16" spans="1:16">
      <c r="B16" s="2"/>
      <c r="C16" s="77"/>
      <c r="D16" s="78">
        <f>D14-D15</f>
        <v>0</v>
      </c>
      <c r="E16" s="78">
        <f t="shared" ref="E16:I16" si="3">E14-E15</f>
        <v>0</v>
      </c>
      <c r="F16" s="78">
        <f t="shared" si="3"/>
        <v>0</v>
      </c>
      <c r="G16" s="78">
        <f t="shared" si="3"/>
        <v>0</v>
      </c>
      <c r="H16" s="78">
        <f t="shared" si="3"/>
        <v>0</v>
      </c>
      <c r="I16" s="78">
        <f t="shared" si="3"/>
        <v>0</v>
      </c>
      <c r="J16" s="77"/>
      <c r="K16" s="79"/>
      <c r="L16" s="12"/>
    </row>
    <row r="17" spans="1:12">
      <c r="B17" s="2"/>
      <c r="C17" s="2"/>
      <c r="D17" s="81" t="s">
        <v>70</v>
      </c>
      <c r="E17" s="2"/>
      <c r="F17" s="2"/>
      <c r="G17" s="2"/>
      <c r="H17" s="2"/>
      <c r="I17" s="2"/>
      <c r="J17" s="2"/>
      <c r="L17" s="12"/>
    </row>
    <row r="18" spans="1:12" ht="18.75">
      <c r="B18" s="1" t="s">
        <v>14</v>
      </c>
      <c r="C18" s="2"/>
      <c r="F18">
        <v>23765373</v>
      </c>
      <c r="G18" s="2"/>
      <c r="H18" s="2"/>
      <c r="I18" s="2"/>
      <c r="J18" s="2"/>
      <c r="L18" s="12"/>
    </row>
    <row r="19" spans="1:12">
      <c r="A19" s="6"/>
      <c r="B19" s="3" t="s">
        <v>15</v>
      </c>
      <c r="C19" s="3" t="s">
        <v>21</v>
      </c>
      <c r="D19" s="4">
        <v>2016</v>
      </c>
      <c r="E19" s="4">
        <v>2017</v>
      </c>
      <c r="F19" s="4">
        <v>2018</v>
      </c>
      <c r="G19" s="3">
        <v>2019</v>
      </c>
      <c r="H19" s="3">
        <v>2020</v>
      </c>
      <c r="I19" s="3">
        <v>2021</v>
      </c>
      <c r="J19" s="14" t="s">
        <v>22</v>
      </c>
      <c r="K19" s="6" t="s">
        <v>17</v>
      </c>
      <c r="L19" s="12"/>
    </row>
    <row r="20" spans="1:12" ht="30.75" customHeight="1">
      <c r="A20" s="5">
        <v>1</v>
      </c>
      <c r="B20" s="64" t="s">
        <v>3</v>
      </c>
      <c r="C20" s="67">
        <f t="shared" ref="C20:I23" si="4">C10*0.01*$F$18</f>
        <v>9981456.6600000001</v>
      </c>
      <c r="D20" s="68">
        <f t="shared" si="4"/>
        <v>2376537.3000000003</v>
      </c>
      <c r="E20" s="68">
        <f t="shared" si="4"/>
        <v>2376537.3000000003</v>
      </c>
      <c r="F20" s="68">
        <f t="shared" si="4"/>
        <v>2376537.3000000003</v>
      </c>
      <c r="G20" s="68">
        <f t="shared" si="4"/>
        <v>0</v>
      </c>
      <c r="H20" s="68">
        <f t="shared" si="4"/>
        <v>2851844.76</v>
      </c>
      <c r="I20" s="68">
        <f t="shared" si="4"/>
        <v>0</v>
      </c>
      <c r="J20" s="69">
        <f>SUM(D20:I20)</f>
        <v>9981456.6600000001</v>
      </c>
      <c r="K20" s="70">
        <f t="shared" ref="K20:K25" si="5">C20-J20</f>
        <v>0</v>
      </c>
      <c r="L20" s="19"/>
    </row>
    <row r="21" spans="1:12" ht="29.25" customHeight="1">
      <c r="A21" s="5">
        <v>2</v>
      </c>
      <c r="B21" s="64" t="s">
        <v>6</v>
      </c>
      <c r="C21" s="67">
        <f t="shared" si="4"/>
        <v>3564805.9499999997</v>
      </c>
      <c r="D21" s="68">
        <f t="shared" si="4"/>
        <v>1188268.6500000001</v>
      </c>
      <c r="E21" s="68">
        <f t="shared" si="4"/>
        <v>2376537.3000000003</v>
      </c>
      <c r="F21" s="68">
        <f t="shared" si="4"/>
        <v>0</v>
      </c>
      <c r="G21" s="68">
        <f t="shared" si="4"/>
        <v>0</v>
      </c>
      <c r="H21" s="68">
        <f t="shared" si="4"/>
        <v>0</v>
      </c>
      <c r="I21" s="68">
        <f t="shared" si="4"/>
        <v>0</v>
      </c>
      <c r="J21" s="69">
        <f t="shared" ref="J21:J24" si="6">SUM(D21:I21)</f>
        <v>3564805.95</v>
      </c>
      <c r="K21" s="70">
        <f t="shared" si="5"/>
        <v>0</v>
      </c>
      <c r="L21" s="19"/>
    </row>
    <row r="22" spans="1:12" ht="30">
      <c r="A22" s="5">
        <v>3</v>
      </c>
      <c r="B22" s="65" t="s">
        <v>9</v>
      </c>
      <c r="C22" s="67">
        <f t="shared" si="4"/>
        <v>1901229.84</v>
      </c>
      <c r="D22" s="68">
        <f t="shared" si="4"/>
        <v>0</v>
      </c>
      <c r="E22" s="68">
        <f t="shared" si="4"/>
        <v>1901229.84</v>
      </c>
      <c r="F22" s="68">
        <f t="shared" si="4"/>
        <v>0</v>
      </c>
      <c r="G22" s="68">
        <f t="shared" si="4"/>
        <v>0</v>
      </c>
      <c r="H22" s="68">
        <f t="shared" si="4"/>
        <v>0</v>
      </c>
      <c r="I22" s="68">
        <f t="shared" si="4"/>
        <v>0</v>
      </c>
      <c r="J22" s="69">
        <f t="shared" si="6"/>
        <v>1901229.84</v>
      </c>
      <c r="K22" s="70">
        <f t="shared" si="5"/>
        <v>0</v>
      </c>
      <c r="L22" s="19"/>
    </row>
    <row r="23" spans="1:12" ht="30">
      <c r="A23" s="5">
        <v>4</v>
      </c>
      <c r="B23" s="65" t="s">
        <v>12</v>
      </c>
      <c r="C23" s="67">
        <f t="shared" si="4"/>
        <v>8317880.5500000007</v>
      </c>
      <c r="D23" s="68">
        <f t="shared" si="4"/>
        <v>0</v>
      </c>
      <c r="E23" s="68">
        <f t="shared" si="4"/>
        <v>3564805.9499999997</v>
      </c>
      <c r="F23" s="68">
        <f t="shared" si="4"/>
        <v>0</v>
      </c>
      <c r="G23" s="68">
        <f t="shared" si="4"/>
        <v>2376537.3000000003</v>
      </c>
      <c r="H23" s="68">
        <f t="shared" si="4"/>
        <v>2376537.3000000003</v>
      </c>
      <c r="I23" s="68">
        <f t="shared" si="4"/>
        <v>0</v>
      </c>
      <c r="J23" s="69">
        <f t="shared" si="6"/>
        <v>8317880.5500000007</v>
      </c>
      <c r="K23" s="70">
        <f t="shared" si="5"/>
        <v>0</v>
      </c>
      <c r="L23" s="19"/>
    </row>
    <row r="24" spans="1:12">
      <c r="A24" s="6"/>
      <c r="B24" s="63" t="s">
        <v>18</v>
      </c>
      <c r="C24" s="59">
        <f>SUM(C20:C23)</f>
        <v>23765373</v>
      </c>
      <c r="D24" s="71">
        <f>D14*0.01*$F$18</f>
        <v>3564805.9499999997</v>
      </c>
      <c r="E24" s="71">
        <f t="shared" ref="E24:I24" si="7">E14*0.01*$F$18</f>
        <v>10219110.390000001</v>
      </c>
      <c r="F24" s="71">
        <f t="shared" si="7"/>
        <v>2376537.3000000003</v>
      </c>
      <c r="G24" s="71">
        <f t="shared" si="7"/>
        <v>2376537.3000000003</v>
      </c>
      <c r="H24" s="71">
        <f t="shared" si="7"/>
        <v>5228382.0599999996</v>
      </c>
      <c r="I24" s="83">
        <f t="shared" si="7"/>
        <v>0</v>
      </c>
      <c r="J24" s="82">
        <f t="shared" si="6"/>
        <v>23765373</v>
      </c>
      <c r="K24" s="83">
        <f t="shared" si="5"/>
        <v>0</v>
      </c>
      <c r="L24" s="21"/>
    </row>
    <row r="25" spans="1:12">
      <c r="B25" s="7" t="s">
        <v>19</v>
      </c>
      <c r="C25" s="72"/>
      <c r="D25" s="66">
        <f t="shared" ref="D25:J25" si="8">SUM(D20:D23)</f>
        <v>3564805.95</v>
      </c>
      <c r="E25" s="66">
        <f t="shared" si="8"/>
        <v>10219110.390000001</v>
      </c>
      <c r="F25" s="66">
        <f t="shared" si="8"/>
        <v>2376537.3000000003</v>
      </c>
      <c r="G25" s="66">
        <f t="shared" si="8"/>
        <v>2376537.3000000003</v>
      </c>
      <c r="H25" s="66">
        <f t="shared" si="8"/>
        <v>5228382.0600000005</v>
      </c>
      <c r="I25" s="66">
        <f t="shared" si="8"/>
        <v>0</v>
      </c>
      <c r="J25" s="66">
        <f t="shared" si="8"/>
        <v>23765373</v>
      </c>
      <c r="K25" s="70">
        <f t="shared" si="5"/>
        <v>-23765373</v>
      </c>
      <c r="L25" s="20"/>
    </row>
  </sheetData>
  <mergeCells count="1">
    <mergeCell ref="F1:G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opLeftCell="A10" workbookViewId="0">
      <selection activeCell="C39" sqref="C39"/>
    </sheetView>
  </sheetViews>
  <sheetFormatPr defaultRowHeight="15"/>
  <cols>
    <col min="1" max="1" width="37.28515625" customWidth="1"/>
    <col min="2" max="2" width="25" customWidth="1"/>
    <col min="3" max="3" width="28.85546875" customWidth="1"/>
  </cols>
  <sheetData>
    <row r="1" spans="1:4">
      <c r="A1" s="33" t="s">
        <v>35</v>
      </c>
    </row>
    <row r="2" spans="1:4">
      <c r="A2" s="31" t="s">
        <v>3</v>
      </c>
    </row>
    <row r="3" spans="1:4">
      <c r="A3" s="8" t="s">
        <v>27</v>
      </c>
      <c r="B3" s="45">
        <f>přehled!C20</f>
        <v>9981456.6600000001</v>
      </c>
      <c r="C3" s="53">
        <f>B3/B4</f>
        <v>199629.13320000001</v>
      </c>
      <c r="D3" s="56">
        <v>0.01</v>
      </c>
    </row>
    <row r="4" spans="1:4">
      <c r="A4" s="8" t="s">
        <v>28</v>
      </c>
      <c r="B4" s="8">
        <v>50</v>
      </c>
      <c r="C4" s="49" t="s">
        <v>39</v>
      </c>
      <c r="D4" t="s">
        <v>46</v>
      </c>
    </row>
    <row r="5" spans="1:4">
      <c r="A5" s="8" t="s">
        <v>29</v>
      </c>
      <c r="B5" s="8">
        <f>100-B4</f>
        <v>50</v>
      </c>
      <c r="D5" t="s">
        <v>48</v>
      </c>
    </row>
    <row r="6" spans="1:4">
      <c r="A6" s="8" t="s">
        <v>30</v>
      </c>
      <c r="B6" s="45">
        <f>C3*B5</f>
        <v>9981456.6600000001</v>
      </c>
      <c r="D6" t="s">
        <v>49</v>
      </c>
    </row>
    <row r="7" spans="1:4">
      <c r="A7" s="8" t="s">
        <v>31</v>
      </c>
      <c r="B7" s="45">
        <f>B3+B6</f>
        <v>19962913.32</v>
      </c>
    </row>
    <row r="8" spans="1:4" ht="15" customHeight="1">
      <c r="A8" s="32" t="s">
        <v>42</v>
      </c>
      <c r="B8" s="48">
        <v>1200000</v>
      </c>
      <c r="C8" s="49" t="s">
        <v>56</v>
      </c>
    </row>
    <row r="9" spans="1:4">
      <c r="A9" s="32" t="s">
        <v>43</v>
      </c>
      <c r="B9" s="48">
        <f>B8*0.01*B4</f>
        <v>600000</v>
      </c>
      <c r="C9" s="35"/>
      <c r="D9" t="s">
        <v>58</v>
      </c>
    </row>
    <row r="10" spans="1:4">
      <c r="A10" s="32" t="s">
        <v>44</v>
      </c>
      <c r="B10" s="48">
        <f>B8*0.01*B5</f>
        <v>600000</v>
      </c>
      <c r="C10" s="35"/>
      <c r="D10" t="s">
        <v>57</v>
      </c>
    </row>
    <row r="11" spans="1:4" ht="13.5" customHeight="1">
      <c r="A11" s="32" t="s">
        <v>32</v>
      </c>
      <c r="B11" s="50">
        <f>B7/B8</f>
        <v>16.6357611</v>
      </c>
      <c r="D11" t="s">
        <v>59</v>
      </c>
    </row>
    <row r="12" spans="1:4">
      <c r="A12" s="86" t="s">
        <v>33</v>
      </c>
      <c r="B12" s="87"/>
    </row>
    <row r="13" spans="1:4">
      <c r="A13" s="32" t="s">
        <v>34</v>
      </c>
      <c r="B13" s="51">
        <f>B11</f>
        <v>16.6357611</v>
      </c>
      <c r="C13" s="60" t="s">
        <v>63</v>
      </c>
    </row>
    <row r="14" spans="1:4" ht="30">
      <c r="A14" s="32" t="s">
        <v>41</v>
      </c>
      <c r="B14" s="52">
        <f>B13/10</f>
        <v>1.6635761099999999</v>
      </c>
      <c r="C14" s="49" t="s">
        <v>53</v>
      </c>
    </row>
    <row r="15" spans="1:4" ht="45.75" customHeight="1">
      <c r="A15" s="54" t="s">
        <v>6</v>
      </c>
    </row>
    <row r="16" spans="1:4">
      <c r="A16" s="8" t="s">
        <v>27</v>
      </c>
      <c r="B16" s="45">
        <f>přehled!C21</f>
        <v>3564805.9499999997</v>
      </c>
      <c r="C16" s="53">
        <f>B16/B17</f>
        <v>71296.118999999992</v>
      </c>
      <c r="D16" s="56">
        <v>0.01</v>
      </c>
    </row>
    <row r="17" spans="1:11">
      <c r="A17" s="8" t="s">
        <v>28</v>
      </c>
      <c r="B17" s="8">
        <v>50</v>
      </c>
      <c r="C17" s="49" t="s">
        <v>64</v>
      </c>
      <c r="D17" t="s">
        <v>46</v>
      </c>
      <c r="K17" s="57"/>
    </row>
    <row r="18" spans="1:11">
      <c r="A18" s="8" t="s">
        <v>29</v>
      </c>
      <c r="B18" s="8">
        <f>100-B17</f>
        <v>50</v>
      </c>
      <c r="D18" s="58">
        <v>0.4</v>
      </c>
    </row>
    <row r="19" spans="1:11">
      <c r="A19" s="8" t="s">
        <v>30</v>
      </c>
      <c r="B19" s="45">
        <f>C16*B18</f>
        <v>3564805.9499999997</v>
      </c>
    </row>
    <row r="20" spans="1:11">
      <c r="A20" s="8" t="s">
        <v>31</v>
      </c>
      <c r="B20" s="45">
        <f>B16+B19</f>
        <v>7129611.8999999994</v>
      </c>
    </row>
    <row r="21" spans="1:11" ht="15" customHeight="1">
      <c r="A21" s="32" t="s">
        <v>42</v>
      </c>
      <c r="B21" s="48">
        <v>1000000</v>
      </c>
      <c r="C21" s="49" t="s">
        <v>40</v>
      </c>
      <c r="D21" t="s">
        <v>52</v>
      </c>
    </row>
    <row r="22" spans="1:11">
      <c r="A22" s="32" t="s">
        <v>43</v>
      </c>
      <c r="B22" s="48">
        <f>B21*0.01*B17</f>
        <v>500000</v>
      </c>
      <c r="C22" s="35"/>
    </row>
    <row r="23" spans="1:11">
      <c r="A23" s="32" t="s">
        <v>44</v>
      </c>
      <c r="B23" s="48">
        <f>B21*0.01*B18</f>
        <v>500000</v>
      </c>
      <c r="C23" s="35"/>
      <c r="D23" t="s">
        <v>51</v>
      </c>
    </row>
    <row r="24" spans="1:11" ht="13.5" customHeight="1">
      <c r="A24" s="32" t="s">
        <v>32</v>
      </c>
      <c r="B24" s="50">
        <f>B20/B21</f>
        <v>7.1296118999999996</v>
      </c>
      <c r="D24" t="s">
        <v>60</v>
      </c>
    </row>
    <row r="25" spans="1:11">
      <c r="A25" s="86" t="s">
        <v>33</v>
      </c>
      <c r="B25" s="87"/>
    </row>
    <row r="26" spans="1:11">
      <c r="A26" s="32" t="s">
        <v>34</v>
      </c>
      <c r="B26" s="51">
        <f>B24</f>
        <v>7.1296118999999996</v>
      </c>
      <c r="C26" s="60" t="s">
        <v>65</v>
      </c>
      <c r="D26" s="49" t="s">
        <v>55</v>
      </c>
    </row>
    <row r="27" spans="1:11" ht="30">
      <c r="A27" s="32" t="s">
        <v>41</v>
      </c>
      <c r="B27" s="52">
        <f>B26/8</f>
        <v>0.89120148749999994</v>
      </c>
      <c r="C27" s="49" t="s">
        <v>54</v>
      </c>
    </row>
    <row r="28" spans="1:11" ht="44.25" customHeight="1">
      <c r="A28" s="33" t="s">
        <v>9</v>
      </c>
    </row>
    <row r="29" spans="1:11">
      <c r="A29" s="8" t="s">
        <v>27</v>
      </c>
      <c r="B29" s="45">
        <f>přehled!C22</f>
        <v>1901229.84</v>
      </c>
      <c r="C29" s="53">
        <f>B29/B30</f>
        <v>22367.409882352942</v>
      </c>
      <c r="D29" s="56">
        <v>0.01</v>
      </c>
    </row>
    <row r="30" spans="1:11">
      <c r="A30" s="8" t="s">
        <v>28</v>
      </c>
      <c r="B30" s="8">
        <v>85</v>
      </c>
      <c r="C30" s="49" t="s">
        <v>39</v>
      </c>
      <c r="D30" t="s">
        <v>66</v>
      </c>
    </row>
    <row r="31" spans="1:11">
      <c r="A31" s="8" t="s">
        <v>29</v>
      </c>
      <c r="B31" s="8">
        <f>100-B30</f>
        <v>15</v>
      </c>
      <c r="D31" s="56">
        <v>0.85</v>
      </c>
    </row>
    <row r="32" spans="1:11">
      <c r="A32" s="8" t="s">
        <v>30</v>
      </c>
      <c r="B32" s="45">
        <f>C29*B31</f>
        <v>335511.14823529415</v>
      </c>
    </row>
    <row r="33" spans="1:4">
      <c r="A33" s="8" t="s">
        <v>31</v>
      </c>
      <c r="B33" s="45">
        <f>B29+B32</f>
        <v>2236740.9882352944</v>
      </c>
      <c r="D33" s="49" t="s">
        <v>50</v>
      </c>
    </row>
    <row r="34" spans="1:4" ht="29.25" customHeight="1">
      <c r="A34" s="32" t="s">
        <v>42</v>
      </c>
      <c r="B34" s="48"/>
      <c r="C34" s="49" t="s">
        <v>47</v>
      </c>
    </row>
    <row r="35" spans="1:4">
      <c r="A35" s="32" t="s">
        <v>43</v>
      </c>
      <c r="B35" s="48">
        <f>B34*0.01*B30</f>
        <v>0</v>
      </c>
      <c r="C35" s="35"/>
      <c r="D35" t="s">
        <v>62</v>
      </c>
    </row>
    <row r="36" spans="1:4">
      <c r="A36" s="32" t="s">
        <v>44</v>
      </c>
      <c r="B36" s="48">
        <f>B34*0.01*B31</f>
        <v>0</v>
      </c>
      <c r="C36" s="35"/>
    </row>
    <row r="37" spans="1:4" ht="14.25" customHeight="1">
      <c r="A37" s="32" t="s">
        <v>32</v>
      </c>
      <c r="B37" s="50" t="e">
        <f>B33/B34</f>
        <v>#DIV/0!</v>
      </c>
    </row>
    <row r="38" spans="1:4">
      <c r="A38" s="86" t="s">
        <v>33</v>
      </c>
      <c r="B38" s="87"/>
    </row>
    <row r="39" spans="1:4">
      <c r="A39" s="32" t="s">
        <v>34</v>
      </c>
      <c r="B39" s="51">
        <v>1</v>
      </c>
      <c r="C39" t="s">
        <v>61</v>
      </c>
    </row>
    <row r="40" spans="1:4" ht="43.5" customHeight="1">
      <c r="A40" s="55" t="s">
        <v>12</v>
      </c>
    </row>
    <row r="41" spans="1:4">
      <c r="A41" s="34" t="s">
        <v>27</v>
      </c>
      <c r="B41" s="45">
        <f>přehled!C23</f>
        <v>8317880.5500000007</v>
      </c>
      <c r="C41" s="53">
        <f>B41/B42</f>
        <v>207947.01375000001</v>
      </c>
      <c r="D41" s="56">
        <v>0.01</v>
      </c>
    </row>
    <row r="42" spans="1:4">
      <c r="A42" s="8" t="s">
        <v>28</v>
      </c>
      <c r="B42" s="8">
        <v>40</v>
      </c>
      <c r="C42" s="49" t="s">
        <v>39</v>
      </c>
      <c r="D42" t="s">
        <v>46</v>
      </c>
    </row>
    <row r="43" spans="1:4">
      <c r="A43" s="8" t="s">
        <v>29</v>
      </c>
      <c r="B43" s="8">
        <f>100-B42</f>
        <v>60</v>
      </c>
      <c r="D43" s="46" t="s">
        <v>36</v>
      </c>
    </row>
    <row r="44" spans="1:4">
      <c r="A44" s="8" t="s">
        <v>30</v>
      </c>
      <c r="B44" s="45">
        <f>C41*B43</f>
        <v>12476820.825000001</v>
      </c>
      <c r="D44" s="46" t="s">
        <v>37</v>
      </c>
    </row>
    <row r="45" spans="1:4">
      <c r="A45" s="8" t="s">
        <v>31</v>
      </c>
      <c r="B45" s="45">
        <f>B41+B44</f>
        <v>20794701.375</v>
      </c>
      <c r="D45" s="47" t="s">
        <v>38</v>
      </c>
    </row>
    <row r="46" spans="1:4" ht="14.25" customHeight="1">
      <c r="A46" s="32" t="s">
        <v>42</v>
      </c>
      <c r="B46" s="48">
        <v>700000</v>
      </c>
      <c r="C46" s="49" t="s">
        <v>40</v>
      </c>
      <c r="D46" t="s">
        <v>45</v>
      </c>
    </row>
    <row r="47" spans="1:4" ht="15" customHeight="1">
      <c r="A47" s="32" t="s">
        <v>43</v>
      </c>
      <c r="B47" s="48">
        <f>B46*0.01*B42</f>
        <v>280000</v>
      </c>
      <c r="C47" s="35"/>
    </row>
    <row r="48" spans="1:4" ht="14.25" customHeight="1">
      <c r="A48" s="32" t="s">
        <v>44</v>
      </c>
      <c r="B48" s="48">
        <f>B46*0.01*B43</f>
        <v>420000</v>
      </c>
      <c r="C48" s="35"/>
    </row>
    <row r="49" spans="1:3" ht="30">
      <c r="A49" s="32" t="s">
        <v>32</v>
      </c>
      <c r="B49" s="50">
        <f>B45/B46</f>
        <v>29.706716249999999</v>
      </c>
    </row>
    <row r="50" spans="1:3">
      <c r="A50" s="86" t="s">
        <v>33</v>
      </c>
      <c r="B50" s="87"/>
    </row>
    <row r="51" spans="1:3" ht="14.25" customHeight="1">
      <c r="A51" s="32" t="s">
        <v>34</v>
      </c>
      <c r="B51" s="51">
        <f>B49</f>
        <v>29.706716249999999</v>
      </c>
      <c r="C51" s="60" t="s">
        <v>67</v>
      </c>
    </row>
    <row r="52" spans="1:3" ht="30">
      <c r="A52" s="32" t="s">
        <v>41</v>
      </c>
      <c r="B52" s="52">
        <v>2</v>
      </c>
      <c r="C52" s="49" t="s">
        <v>68</v>
      </c>
    </row>
  </sheetData>
  <mergeCells count="4">
    <mergeCell ref="A50:B50"/>
    <mergeCell ref="A38:B38"/>
    <mergeCell ref="A25:B25"/>
    <mergeCell ref="A12:B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fiche - hodnoty-počty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Radim</cp:lastModifiedBy>
  <dcterms:created xsi:type="dcterms:W3CDTF">2015-10-16T07:45:51Z</dcterms:created>
  <dcterms:modified xsi:type="dcterms:W3CDTF">2015-11-30T14:28:24Z</dcterms:modified>
</cp:coreProperties>
</file>